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F:\vektor-code\"/>
    </mc:Choice>
  </mc:AlternateContent>
  <bookViews>
    <workbookView xWindow="0" yWindow="0" windowWidth="28350" windowHeight="11850"/>
  </bookViews>
  <sheets>
    <sheet name="view" sheetId="1" r:id="rId1"/>
    <sheet name="db" sheetId="2" r:id="rId2"/>
    <sheet name="img_cases" sheetId="5" r:id="rId3"/>
  </sheets>
  <definedNames>
    <definedName name="_xlnm._FilterDatabase" localSheetId="0" hidden="1">view!$B$4:$B$8</definedName>
    <definedName name="idCase">ТаблицаКорпуса[id]</definedName>
    <definedName name="imgCaseBase">OFFSET(img_cases!$B$3,MATCH(view!$C$13,idCase,0)-1,0,1,1)</definedName>
    <definedName name="imgCaseVar">OFFSET(img_cases!$B$3,MATCH(view!$C$13,idCase,0)-1,MATCH(view!$C$14,img_cases!$C$2:$G$2,0),1,1)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B2" i="1" s="1"/>
  <c r="C14" i="1"/>
  <c r="C13" i="1"/>
  <c r="C12" i="1"/>
  <c r="B12" i="1" s="1"/>
  <c r="C11" i="1"/>
  <c r="B11" i="1" s="1"/>
  <c r="C10" i="1"/>
  <c r="B10" i="1" s="1"/>
  <c r="C9" i="1"/>
  <c r="B9" i="1" s="1"/>
  <c r="C8" i="1"/>
  <c r="B8" i="1" s="1"/>
  <c r="C7" i="1"/>
  <c r="B7" i="1" s="1"/>
  <c r="C6" i="1"/>
  <c r="B6" i="1" s="1"/>
  <c r="C5" i="1"/>
  <c r="B5" i="1" s="1"/>
  <c r="C4" i="1"/>
  <c r="B4" i="1" s="1"/>
</calcChain>
</file>

<file path=xl/sharedStrings.xml><?xml version="1.0" encoding="utf-8"?>
<sst xmlns="http://schemas.openxmlformats.org/spreadsheetml/2006/main" count="65" uniqueCount="57">
  <si>
    <t>Условное обозначение прибора: </t>
  </si>
  <si>
    <t>1-й доп. установленый блок</t>
  </si>
  <si>
    <t>2-й доп. установленый блок</t>
  </si>
  <si>
    <t>3-й доп. установленый блок</t>
  </si>
  <si>
    <t>4-й доп. установленый блок</t>
  </si>
  <si>
    <t>5-й доп. установленый блок</t>
  </si>
  <si>
    <t>Блок силовых ключей (БСК)</t>
  </si>
  <si>
    <t>Напряжения внутреннего питания (12, 24 В)</t>
  </si>
  <si>
    <t>Мощность встроенного источника питания (36, 75, 150 Вт)</t>
  </si>
  <si>
    <t>БЦП, БИиУ, БК, БУР-2</t>
  </si>
  <si>
    <t>БЦП, БИиУ, БК</t>
  </si>
  <si>
    <t>БИиУ</t>
  </si>
  <si>
    <t>БЦП, БИиУи, БК, БУР-1</t>
  </si>
  <si>
    <t>БЦП, БК</t>
  </si>
  <si>
    <t>БЦП, БК, БУР-1</t>
  </si>
  <si>
    <t>id</t>
  </si>
  <si>
    <t>name</t>
  </si>
  <si>
    <t>Варианты исполнения прибора</t>
  </si>
  <si>
    <t>A</t>
  </si>
  <si>
    <t>V</t>
  </si>
  <si>
    <t>R</t>
  </si>
  <si>
    <t>I</t>
  </si>
  <si>
    <t>G</t>
  </si>
  <si>
    <t>T</t>
  </si>
  <si>
    <t>БША (8 адресных шлейфов)</t>
  </si>
  <si>
    <t>БВВ (8 каналов ввода-вывода)</t>
  </si>
  <si>
    <t>БВР (8 выходных (твердотельных) реле</t>
  </si>
  <si>
    <t>БС (связь с ПЦН по GSM-каналу)</t>
  </si>
  <si>
    <t>БС (связь с ПЦН по телефонной линии)</t>
  </si>
  <si>
    <t>Дополнительно устанавливаемые блоки</t>
  </si>
  <si>
    <t>USB связь с ПК</t>
  </si>
  <si>
    <t>CAN связь с блоками и приборами</t>
  </si>
  <si>
    <t>RS-485 связь между приборами</t>
  </si>
  <si>
    <t>RS-485 связь между прибором и блоком</t>
  </si>
  <si>
    <t>RS-485 связь между блоком и прибором</t>
  </si>
  <si>
    <t>Блоки, входящие в КИ</t>
  </si>
  <si>
    <t>&lt;нет&gt;</t>
  </si>
  <si>
    <t>img</t>
  </si>
  <si>
    <t>B</t>
  </si>
  <si>
    <t>C</t>
  </si>
  <si>
    <t>D</t>
  </si>
  <si>
    <t>E</t>
  </si>
  <si>
    <t>F</t>
  </si>
  <si>
    <t>Корпуса</t>
  </si>
  <si>
    <t>0</t>
  </si>
  <si>
    <t>1</t>
  </si>
  <si>
    <t>2</t>
  </si>
  <si>
    <t>3</t>
  </si>
  <si>
    <t>4</t>
  </si>
  <si>
    <t>Варианты исполнения</t>
  </si>
  <si>
    <t>БПИ (8 программир. индикакаторов)</t>
  </si>
  <si>
    <t>Вектор-1-2-AAVVG-05-5-24/36-B4</t>
  </si>
  <si>
    <t>Варианты исполнения базовой части прибора</t>
  </si>
  <si>
    <t>Условное обозначение варианта исполнения лицевой панели</t>
  </si>
  <si>
    <t>Варианты исполнения прибора (БЦП, БИиУ, БК, БУР-1, БУР-2)</t>
  </si>
  <si>
    <t>Дополнительно устанавливаемые блоки в прибор (БША, БВВ, БВР, БПИ, БС)</t>
  </si>
  <si>
    <t>Перечень блоков, входящих в коллектор интерфейса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</si>
</sst>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sz val="14"/>
      <color rgb="FF2570BB"/>
      <name val="PT Serif"/>
    </font>
    <font>
      <b/>
      <sz val="11"/>
      <color rgb="FF666666"/>
      <name val="PT Serif"/>
    </font>
    <font>
      <b/>
      <sz val="11"/>
      <color theme="0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16"/>
      <color theme="1" tint="4.9989318521683403E-2"/>
      <name val="PT Serif"/>
    </font>
    <font>
      <sz val="11"/>
      <color theme="1" tint="4.9989318521683403E-2"/>
      <name val="PT Serif"/>
    </font>
    <font>
      <sz val="11"/>
      <color theme="1" tint="4.9989318521683403E-2"/>
      <name val="Calibri"/>
      <family val="2"/>
      <charset val="204"/>
      <scheme val="minor"/>
    </font>
    <font>
      <b/>
      <sz val="12"/>
      <color rgb="FF666666"/>
      <name val="PT Serif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rgb="FF9BC2E6"/>
      </top>
      <bottom/>
      <diagonal/>
    </border>
    <border>
      <left/>
      <right style="thin">
        <color theme="4" tint="0.39997558519241921"/>
      </right>
      <top style="thin">
        <color rgb="FF9BC2E6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0" fillId="3" borderId="1" xfId="0" applyFont="1" applyFill="1" applyBorder="1"/>
    <xf numFmtId="0" fontId="0" fillId="3" borderId="2" xfId="0" applyFont="1" applyFill="1" applyBorder="1"/>
    <xf numFmtId="1" fontId="0" fillId="0" borderId="0" xfId="0" applyNumberFormat="1"/>
    <xf numFmtId="0" fontId="0" fillId="0" borderId="0" xfId="0" applyNumberFormat="1"/>
    <xf numFmtId="0" fontId="0" fillId="3" borderId="4" xfId="0" applyFont="1" applyFill="1" applyBorder="1"/>
    <xf numFmtId="0" fontId="3" fillId="2" borderId="5" xfId="0" applyFont="1" applyFill="1" applyBorder="1"/>
    <xf numFmtId="0" fontId="3" fillId="2" borderId="3" xfId="0" applyFont="1" applyFill="1" applyBorder="1"/>
    <xf numFmtId="0" fontId="3" fillId="2" borderId="6" xfId="0" applyFont="1" applyFill="1" applyBorder="1"/>
    <xf numFmtId="0" fontId="0" fillId="3" borderId="5" xfId="0" applyFont="1" applyFill="1" applyBorder="1"/>
    <xf numFmtId="0" fontId="0" fillId="3" borderId="3" xfId="0" applyFont="1" applyFill="1" applyBorder="1"/>
    <xf numFmtId="0" fontId="0" fillId="3" borderId="6" xfId="0" applyFont="1" applyFill="1" applyBorder="1"/>
    <xf numFmtId="0" fontId="0" fillId="0" borderId="5" xfId="0" applyFont="1" applyBorder="1"/>
    <xf numFmtId="0" fontId="0" fillId="0" borderId="3" xfId="0" applyFont="1" applyBorder="1"/>
    <xf numFmtId="0" fontId="0" fillId="0" borderId="6" xfId="0" applyFont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2">
    <dxf>
      <numFmt numFmtId="1" formatCode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7.jpg"/><Relationship Id="rId18" Type="http://schemas.openxmlformats.org/officeDocument/2006/relationships/image" Target="../media/image22.jpg"/><Relationship Id="rId3" Type="http://schemas.openxmlformats.org/officeDocument/2006/relationships/image" Target="../media/image7.jpeg"/><Relationship Id="rId21" Type="http://schemas.openxmlformats.org/officeDocument/2006/relationships/image" Target="../media/image25.jpg"/><Relationship Id="rId7" Type="http://schemas.openxmlformats.org/officeDocument/2006/relationships/image" Target="../media/image11.jpg"/><Relationship Id="rId12" Type="http://schemas.openxmlformats.org/officeDocument/2006/relationships/image" Target="../media/image16.jpg"/><Relationship Id="rId17" Type="http://schemas.openxmlformats.org/officeDocument/2006/relationships/image" Target="../media/image21.jpg"/><Relationship Id="rId2" Type="http://schemas.openxmlformats.org/officeDocument/2006/relationships/image" Target="../media/image6.jpg"/><Relationship Id="rId16" Type="http://schemas.openxmlformats.org/officeDocument/2006/relationships/image" Target="../media/image20.jpg"/><Relationship Id="rId20" Type="http://schemas.openxmlformats.org/officeDocument/2006/relationships/image" Target="../media/image24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11" Type="http://schemas.openxmlformats.org/officeDocument/2006/relationships/image" Target="../media/image15.jpg"/><Relationship Id="rId24" Type="http://schemas.openxmlformats.org/officeDocument/2006/relationships/image" Target="../media/image28.jpg"/><Relationship Id="rId5" Type="http://schemas.openxmlformats.org/officeDocument/2006/relationships/image" Target="../media/image9.jpg"/><Relationship Id="rId15" Type="http://schemas.openxmlformats.org/officeDocument/2006/relationships/image" Target="../media/image19.jpg"/><Relationship Id="rId23" Type="http://schemas.openxmlformats.org/officeDocument/2006/relationships/image" Target="../media/image27.jpg"/><Relationship Id="rId10" Type="http://schemas.openxmlformats.org/officeDocument/2006/relationships/image" Target="../media/image14.jpg"/><Relationship Id="rId19" Type="http://schemas.openxmlformats.org/officeDocument/2006/relationships/image" Target="../media/image23.jpg"/><Relationship Id="rId4" Type="http://schemas.openxmlformats.org/officeDocument/2006/relationships/image" Target="../media/image8.jpg"/><Relationship Id="rId9" Type="http://schemas.openxmlformats.org/officeDocument/2006/relationships/image" Target="../media/image13.jpg"/><Relationship Id="rId14" Type="http://schemas.openxmlformats.org/officeDocument/2006/relationships/image" Target="../media/image18.jpg"/><Relationship Id="rId22" Type="http://schemas.openxmlformats.org/officeDocument/2006/relationships/image" Target="../media/image26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1100977</xdr:colOff>
          <xdr:row>12</xdr:row>
          <xdr:rowOff>76200</xdr:rowOff>
        </xdr:from>
        <xdr:to>
          <xdr:col>1</xdr:col>
          <xdr:colOff>4589929</xdr:colOff>
          <xdr:row>12</xdr:row>
          <xdr:rowOff>5124608</xdr:rowOff>
        </xdr:to>
        <xdr:pic>
          <xdr:nvPicPr>
            <xdr:cNvPr id="3" name="Рисунок 2"/>
            <xdr:cNvPicPr>
              <a:picLocks noChangeAspect="1"/>
              <a:extLst>
                <a:ext uri="{84589F7E-364E-4C9E-8A38-B11213B215E9}">
                  <a14:cameraTool cellRange="imgCaseBase" spid="_x0000_s107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014506" y="4973171"/>
              <a:ext cx="3488952" cy="5048408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156881</xdr:colOff>
          <xdr:row>13</xdr:row>
          <xdr:rowOff>33617</xdr:rowOff>
        </xdr:from>
        <xdr:to>
          <xdr:col>1</xdr:col>
          <xdr:colOff>5559334</xdr:colOff>
          <xdr:row>13</xdr:row>
          <xdr:rowOff>4863352</xdr:rowOff>
        </xdr:to>
        <xdr:pic>
          <xdr:nvPicPr>
            <xdr:cNvPr id="5" name="Рисунок 4"/>
            <xdr:cNvPicPr>
              <a:picLocks noChangeAspect="1"/>
              <a:extLst>
                <a:ext uri="{84589F7E-364E-4C9E-8A38-B11213B215E9}">
                  <a14:cameraTool cellRange="imgCaseVar" spid="_x0000_s1071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070410" y="10130117"/>
              <a:ext cx="5402453" cy="4829735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142875</xdr:rowOff>
    </xdr:from>
    <xdr:to>
      <xdr:col>1</xdr:col>
      <xdr:colOff>3419475</xdr:colOff>
      <xdr:row>2</xdr:row>
      <xdr:rowOff>4134589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523875"/>
          <a:ext cx="3295650" cy="3991714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600076</xdr:colOff>
      <xdr:row>3</xdr:row>
      <xdr:rowOff>222845</xdr:rowOff>
    </xdr:from>
    <xdr:to>
      <xdr:col>1</xdr:col>
      <xdr:colOff>3000376</xdr:colOff>
      <xdr:row>3</xdr:row>
      <xdr:rowOff>5054087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6" y="4947245"/>
          <a:ext cx="2400300" cy="4831242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523876</xdr:colOff>
      <xdr:row>4</xdr:row>
      <xdr:rowOff>114299</xdr:rowOff>
    </xdr:from>
    <xdr:to>
      <xdr:col>1</xdr:col>
      <xdr:colOff>3357435</xdr:colOff>
      <xdr:row>4</xdr:row>
      <xdr:rowOff>5106760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6" y="10039349"/>
          <a:ext cx="2833559" cy="499246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5</xdr:row>
      <xdr:rowOff>171450</xdr:rowOff>
    </xdr:from>
    <xdr:to>
      <xdr:col>1</xdr:col>
      <xdr:colOff>3468160</xdr:colOff>
      <xdr:row>5</xdr:row>
      <xdr:rowOff>4495800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15297150"/>
          <a:ext cx="3363384" cy="432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6</xdr:row>
      <xdr:rowOff>161925</xdr:rowOff>
    </xdr:from>
    <xdr:to>
      <xdr:col>1</xdr:col>
      <xdr:colOff>3308150</xdr:colOff>
      <xdr:row>6</xdr:row>
      <xdr:rowOff>5120906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9859625"/>
          <a:ext cx="3117650" cy="495898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7</xdr:row>
      <xdr:rowOff>85726</xdr:rowOff>
    </xdr:from>
    <xdr:to>
      <xdr:col>1</xdr:col>
      <xdr:colOff>3496687</xdr:colOff>
      <xdr:row>7</xdr:row>
      <xdr:rowOff>4505325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6" y="24984076"/>
          <a:ext cx="3430011" cy="4419599"/>
        </a:xfrm>
        <a:prstGeom prst="rect">
          <a:avLst/>
        </a:prstGeom>
      </xdr:spPr>
    </xdr:pic>
    <xdr:clientData/>
  </xdr:twoCellAnchor>
  <xdr:twoCellAnchor editAs="oneCell">
    <xdr:from>
      <xdr:col>2</xdr:col>
      <xdr:colOff>1396093</xdr:colOff>
      <xdr:row>2</xdr:row>
      <xdr:rowOff>816428</xdr:rowOff>
    </xdr:from>
    <xdr:to>
      <xdr:col>2</xdr:col>
      <xdr:colOff>5287370</xdr:colOff>
      <xdr:row>2</xdr:row>
      <xdr:rowOff>3408589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197428"/>
          <a:ext cx="3891277" cy="2592161"/>
        </a:xfrm>
        <a:prstGeom prst="rect">
          <a:avLst/>
        </a:prstGeom>
      </xdr:spPr>
    </xdr:pic>
    <xdr:clientData/>
  </xdr:twoCellAnchor>
  <xdr:twoCellAnchor editAs="oneCell">
    <xdr:from>
      <xdr:col>4</xdr:col>
      <xdr:colOff>299357</xdr:colOff>
      <xdr:row>3</xdr:row>
      <xdr:rowOff>476250</xdr:rowOff>
    </xdr:from>
    <xdr:to>
      <xdr:col>4</xdr:col>
      <xdr:colOff>4014107</xdr:colOff>
      <xdr:row>3</xdr:row>
      <xdr:rowOff>4752975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1964" y="5197929"/>
          <a:ext cx="3714750" cy="42767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3</xdr:row>
      <xdr:rowOff>408210</xdr:rowOff>
    </xdr:from>
    <xdr:to>
      <xdr:col>5</xdr:col>
      <xdr:colOff>4191000</xdr:colOff>
      <xdr:row>3</xdr:row>
      <xdr:rowOff>4894485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0" y="5129889"/>
          <a:ext cx="3905250" cy="448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1714501</xdr:colOff>
      <xdr:row>2</xdr:row>
      <xdr:rowOff>884464</xdr:rowOff>
    </xdr:from>
    <xdr:to>
      <xdr:col>3</xdr:col>
      <xdr:colOff>5635473</xdr:colOff>
      <xdr:row>2</xdr:row>
      <xdr:rowOff>3555547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4180" y="1265464"/>
          <a:ext cx="3920972" cy="2671083"/>
        </a:xfrm>
        <a:prstGeom prst="rect">
          <a:avLst/>
        </a:prstGeom>
      </xdr:spPr>
    </xdr:pic>
    <xdr:clientData/>
  </xdr:twoCellAnchor>
  <xdr:twoCellAnchor editAs="oneCell">
    <xdr:from>
      <xdr:col>2</xdr:col>
      <xdr:colOff>1564821</xdr:colOff>
      <xdr:row>3</xdr:row>
      <xdr:rowOff>612322</xdr:rowOff>
    </xdr:from>
    <xdr:to>
      <xdr:col>2</xdr:col>
      <xdr:colOff>5041446</xdr:colOff>
      <xdr:row>3</xdr:row>
      <xdr:rowOff>4603297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428" y="5334001"/>
          <a:ext cx="3476625" cy="3990975"/>
        </a:xfrm>
        <a:prstGeom prst="rect">
          <a:avLst/>
        </a:prstGeom>
      </xdr:spPr>
    </xdr:pic>
    <xdr:clientData/>
  </xdr:twoCellAnchor>
  <xdr:twoCellAnchor editAs="oneCell">
    <xdr:from>
      <xdr:col>4</xdr:col>
      <xdr:colOff>367392</xdr:colOff>
      <xdr:row>2</xdr:row>
      <xdr:rowOff>884464</xdr:rowOff>
    </xdr:from>
    <xdr:to>
      <xdr:col>4</xdr:col>
      <xdr:colOff>4093346</xdr:colOff>
      <xdr:row>2</xdr:row>
      <xdr:rowOff>3382615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99" y="1265464"/>
          <a:ext cx="3725954" cy="2498151"/>
        </a:xfrm>
        <a:prstGeom prst="rect">
          <a:avLst/>
        </a:prstGeom>
      </xdr:spPr>
    </xdr:pic>
    <xdr:clientData/>
  </xdr:twoCellAnchor>
  <xdr:twoCellAnchor editAs="oneCell">
    <xdr:from>
      <xdr:col>6</xdr:col>
      <xdr:colOff>163285</xdr:colOff>
      <xdr:row>2</xdr:row>
      <xdr:rowOff>1074969</xdr:rowOff>
    </xdr:from>
    <xdr:to>
      <xdr:col>6</xdr:col>
      <xdr:colOff>3986892</xdr:colOff>
      <xdr:row>2</xdr:row>
      <xdr:rowOff>3672735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49" y="1455969"/>
          <a:ext cx="3823607" cy="2597766"/>
        </a:xfrm>
        <a:prstGeom prst="rect">
          <a:avLst/>
        </a:prstGeom>
      </xdr:spPr>
    </xdr:pic>
    <xdr:clientData/>
  </xdr:twoCellAnchor>
  <xdr:twoCellAnchor editAs="oneCell">
    <xdr:from>
      <xdr:col>3</xdr:col>
      <xdr:colOff>2122714</xdr:colOff>
      <xdr:row>3</xdr:row>
      <xdr:rowOff>530678</xdr:rowOff>
    </xdr:from>
    <xdr:to>
      <xdr:col>3</xdr:col>
      <xdr:colOff>5599339</xdr:colOff>
      <xdr:row>3</xdr:row>
      <xdr:rowOff>4521653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2393" y="5252357"/>
          <a:ext cx="3476625" cy="3990975"/>
        </a:xfrm>
        <a:prstGeom prst="rect">
          <a:avLst/>
        </a:prstGeom>
      </xdr:spPr>
    </xdr:pic>
    <xdr:clientData/>
  </xdr:twoCellAnchor>
  <xdr:twoCellAnchor editAs="oneCell">
    <xdr:from>
      <xdr:col>5</xdr:col>
      <xdr:colOff>244930</xdr:colOff>
      <xdr:row>2</xdr:row>
      <xdr:rowOff>952501</xdr:rowOff>
    </xdr:from>
    <xdr:to>
      <xdr:col>5</xdr:col>
      <xdr:colOff>4136574</xdr:colOff>
      <xdr:row>2</xdr:row>
      <xdr:rowOff>3596493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7930" y="1333501"/>
          <a:ext cx="3891644" cy="2643992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136072</xdr:colOff>
      <xdr:row>3</xdr:row>
      <xdr:rowOff>421821</xdr:rowOff>
    </xdr:from>
    <xdr:to>
      <xdr:col>6</xdr:col>
      <xdr:colOff>3938346</xdr:colOff>
      <xdr:row>3</xdr:row>
      <xdr:rowOff>4830534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6965" y="5143500"/>
          <a:ext cx="3802274" cy="4408713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1224643</xdr:colOff>
      <xdr:row>4</xdr:row>
      <xdr:rowOff>1265464</xdr:rowOff>
    </xdr:from>
    <xdr:to>
      <xdr:col>2</xdr:col>
      <xdr:colOff>5566515</xdr:colOff>
      <xdr:row>4</xdr:row>
      <xdr:rowOff>4272643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185071"/>
          <a:ext cx="4341872" cy="3007179"/>
        </a:xfrm>
        <a:prstGeom prst="rect">
          <a:avLst/>
        </a:prstGeom>
      </xdr:spPr>
    </xdr:pic>
    <xdr:clientData/>
  </xdr:twoCellAnchor>
  <xdr:twoCellAnchor editAs="oneCell">
    <xdr:from>
      <xdr:col>3</xdr:col>
      <xdr:colOff>1551214</xdr:colOff>
      <xdr:row>4</xdr:row>
      <xdr:rowOff>1197426</xdr:rowOff>
    </xdr:from>
    <xdr:to>
      <xdr:col>3</xdr:col>
      <xdr:colOff>5960594</xdr:colOff>
      <xdr:row>4</xdr:row>
      <xdr:rowOff>4259033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0893" y="11117033"/>
          <a:ext cx="4409380" cy="3061607"/>
        </a:xfrm>
        <a:prstGeom prst="rect">
          <a:avLst/>
        </a:prstGeom>
      </xdr:spPr>
    </xdr:pic>
    <xdr:clientData/>
  </xdr:twoCellAnchor>
  <xdr:twoCellAnchor editAs="oneCell">
    <xdr:from>
      <xdr:col>2</xdr:col>
      <xdr:colOff>299357</xdr:colOff>
      <xdr:row>5</xdr:row>
      <xdr:rowOff>299358</xdr:rowOff>
    </xdr:from>
    <xdr:to>
      <xdr:col>2</xdr:col>
      <xdr:colOff>4654255</xdr:colOff>
      <xdr:row>5</xdr:row>
      <xdr:rowOff>4082142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964" y="15416894"/>
          <a:ext cx="4354898" cy="378278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4495635</xdr:colOff>
      <xdr:row>5</xdr:row>
      <xdr:rowOff>3973286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9571" y="15117536"/>
          <a:ext cx="4495635" cy="3973286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272143</xdr:colOff>
      <xdr:row>6</xdr:row>
      <xdr:rowOff>2136322</xdr:rowOff>
    </xdr:from>
    <xdr:to>
      <xdr:col>2</xdr:col>
      <xdr:colOff>7034893</xdr:colOff>
      <xdr:row>6</xdr:row>
      <xdr:rowOff>3488872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21825858"/>
          <a:ext cx="6762750" cy="1352550"/>
        </a:xfrm>
        <a:prstGeom prst="rect">
          <a:avLst/>
        </a:prstGeom>
      </xdr:spPr>
    </xdr:pic>
    <xdr:clientData/>
  </xdr:twoCellAnchor>
  <xdr:twoCellAnchor editAs="oneCell">
    <xdr:from>
      <xdr:col>3</xdr:col>
      <xdr:colOff>122465</xdr:colOff>
      <xdr:row>6</xdr:row>
      <xdr:rowOff>2149929</xdr:rowOff>
    </xdr:from>
    <xdr:to>
      <xdr:col>3</xdr:col>
      <xdr:colOff>6875690</xdr:colOff>
      <xdr:row>6</xdr:row>
      <xdr:rowOff>3483429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2144" y="21839465"/>
          <a:ext cx="6753225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1483178</xdr:colOff>
      <xdr:row>7</xdr:row>
      <xdr:rowOff>557893</xdr:rowOff>
    </xdr:from>
    <xdr:to>
      <xdr:col>2</xdr:col>
      <xdr:colOff>5810250</xdr:colOff>
      <xdr:row>7</xdr:row>
      <xdr:rowOff>3933009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7785" y="25445357"/>
          <a:ext cx="4327072" cy="3375116"/>
        </a:xfrm>
        <a:prstGeom prst="rect">
          <a:avLst/>
        </a:prstGeom>
      </xdr:spPr>
    </xdr:pic>
    <xdr:clientData/>
  </xdr:twoCellAnchor>
  <xdr:twoCellAnchor editAs="oneCell">
    <xdr:from>
      <xdr:col>3</xdr:col>
      <xdr:colOff>1796143</xdr:colOff>
      <xdr:row>7</xdr:row>
      <xdr:rowOff>857250</xdr:rowOff>
    </xdr:from>
    <xdr:to>
      <xdr:col>3</xdr:col>
      <xdr:colOff>6123214</xdr:colOff>
      <xdr:row>7</xdr:row>
      <xdr:rowOff>4191873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5822" y="25744714"/>
          <a:ext cx="4327071" cy="33346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ТаблицаИсполния" displayName="ТаблицаИсполния" ref="A2:B9" totalsRowShown="0">
  <autoFilter ref="A2:B9"/>
  <tableColumns count="2">
    <tableColumn id="1" name="id" dataDxfId="1"/>
    <tableColumn id="2" name="nam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ТаблицаДопБлоки" displayName="ТаблицаДопБлоки" ref="D2:E9" totalsRowShown="0">
  <autoFilter ref="D2:E9"/>
  <tableColumns count="2">
    <tableColumn id="1" name="id"/>
    <tableColumn id="2" name="nam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ТаблицаБлокиВКИ" displayName="ТаблицаБлокиВКИ" ref="G2:H8" totalsRowShown="0">
  <autoFilter ref="G2:H8"/>
  <tableColumns count="2">
    <tableColumn id="1" name="id" dataDxfId="0"/>
    <tableColumn id="2" name="nam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ТаблицаКорпуса" displayName="ТаблицаКорпуса" ref="A2:G8" totalsRowShown="0">
  <autoFilter ref="A2:G8"/>
  <tableColumns count="7">
    <tableColumn id="1" name="id"/>
    <tableColumn id="2" name="img"/>
    <tableColumn id="4" name="0"/>
    <tableColumn id="5" name="1"/>
    <tableColumn id="6" name="2"/>
    <tableColumn id="7" name="3"/>
    <tableColumn id="8" name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C14"/>
  <sheetViews>
    <sheetView tabSelected="1" zoomScale="85" zoomScaleNormal="85" zoomScaleSheetLayoutView="100" workbookViewId="0">
      <selection activeCell="B1" sqref="B1"/>
    </sheetView>
  </sheetViews>
  <sheetFormatPr defaultRowHeight="15"/>
  <cols>
    <col min="1" max="1" width="43.7109375" customWidth="1"/>
    <col min="2" max="2" width="89.140625" style="20" customWidth="1"/>
    <col min="3" max="3" width="9.5703125" customWidth="1"/>
    <col min="4" max="4" width="32" customWidth="1"/>
    <col min="5" max="5" width="25.85546875" customWidth="1"/>
  </cols>
  <sheetData>
    <row r="1" spans="1:3" ht="126" customHeight="1">
      <c r="A1" s="1" t="s">
        <v>0</v>
      </c>
      <c r="B1" s="24" t="s">
        <v>51</v>
      </c>
    </row>
    <row r="2" spans="1:3" ht="31.5">
      <c r="A2" s="22" t="s">
        <v>54</v>
      </c>
      <c r="B2" s="19" t="str">
        <f>INDEX(ТаблицаИсполния[name],MATCH(C2+0,ТаблицаИсполния[id],0))</f>
        <v>БЦП, БИиУ, БК</v>
      </c>
      <c r="C2" s="18" t="str">
        <f>MID(B1,10,FIND("-",B1,10)-10)</f>
        <v>2</v>
      </c>
    </row>
    <row r="3" spans="1:3" ht="47.25">
      <c r="A3" s="22" t="s">
        <v>55</v>
      </c>
      <c r="B3" s="19"/>
      <c r="C3" s="18"/>
    </row>
    <row r="4" spans="1:3">
      <c r="A4" s="21" t="s">
        <v>1</v>
      </c>
      <c r="B4" s="19" t="str">
        <f>INDEX(ТаблицаДопБлоки[name],MATCH(C4,ТаблицаДопБлоки[id],0))</f>
        <v>БША (8 адресных шлейфов)</v>
      </c>
      <c r="C4" s="18" t="str">
        <f>MID(B1,12,1)</f>
        <v>A</v>
      </c>
    </row>
    <row r="5" spans="1:3">
      <c r="A5" s="21" t="s">
        <v>2</v>
      </c>
      <c r="B5" s="19" t="str">
        <f>INDEX(ТаблицаДопБлоки[name],MATCH(C5,ТаблицаДопБлоки[id],0))</f>
        <v>БША (8 адресных шлейфов)</v>
      </c>
      <c r="C5" s="18" t="str">
        <f>MID(B1,13,1)</f>
        <v>A</v>
      </c>
    </row>
    <row r="6" spans="1:3">
      <c r="A6" s="21" t="s">
        <v>3</v>
      </c>
      <c r="B6" s="19" t="str">
        <f>INDEX(ТаблицаДопБлоки[name],MATCH(C6,ТаблицаДопБлоки[id],0))</f>
        <v>БВВ (8 каналов ввода-вывода)</v>
      </c>
      <c r="C6" s="18" t="str">
        <f>MID(B1,14,1)</f>
        <v>V</v>
      </c>
    </row>
    <row r="7" spans="1:3">
      <c r="A7" s="21" t="s">
        <v>4</v>
      </c>
      <c r="B7" s="19" t="str">
        <f>INDEX(ТаблицаДопБлоки[name],MATCH(C7,ТаблицаДопБлоки[id],0))</f>
        <v>БВВ (8 каналов ввода-вывода)</v>
      </c>
      <c r="C7" s="18" t="str">
        <f>MID(B1,15,1)</f>
        <v>V</v>
      </c>
    </row>
    <row r="8" spans="1:3">
      <c r="A8" s="21" t="s">
        <v>5</v>
      </c>
      <c r="B8" s="19" t="str">
        <f>INDEX(ТаблицаДопБлоки[name],MATCH(C8,ТаблицаДопБлоки[id],0))</f>
        <v>БС (связь с ПЦН по GSM-каналу)</v>
      </c>
      <c r="C8" s="18" t="str">
        <f>MID(B1,16,1)</f>
        <v>G</v>
      </c>
    </row>
    <row r="9" spans="1:3" ht="15.75">
      <c r="A9" s="23" t="s">
        <v>6</v>
      </c>
      <c r="B9" s="19" t="str">
        <f>C9+0&amp;" шт."</f>
        <v>5 шт.</v>
      </c>
      <c r="C9" s="18" t="str">
        <f>MID(B1,18,FIND("-",B1,18)-18)</f>
        <v>05</v>
      </c>
    </row>
    <row r="10" spans="1:3" ht="31.5">
      <c r="A10" s="22" t="s">
        <v>56</v>
      </c>
      <c r="B10" s="19" t="str">
        <f>INDEX(ТаблицаБлокиВКИ[name],MATCH(C10+0,ТаблицаБлокиВКИ[id],0))</f>
        <v>RS-485 связь между блоком и прибором</v>
      </c>
      <c r="C10" s="18" t="str">
        <f>MID(B1,21,1)</f>
        <v>5</v>
      </c>
    </row>
    <row r="11" spans="1:3" ht="31.5">
      <c r="A11" s="22" t="s">
        <v>7</v>
      </c>
      <c r="B11" s="19" t="str">
        <f>C11&amp;" В"</f>
        <v>24 В</v>
      </c>
      <c r="C11" s="18" t="str">
        <f>MID(B1,23,FIND("/",B1,23)-23)</f>
        <v>24</v>
      </c>
    </row>
    <row r="12" spans="1:3" ht="31.5">
      <c r="A12" s="22" t="s">
        <v>8</v>
      </c>
      <c r="B12" s="19" t="str">
        <f>C12&amp;" Вт"</f>
        <v>36 Вт</v>
      </c>
      <c r="C12" s="18" t="str">
        <f>MID(B1,FIND("/",B1)+1,FIND("-",B1,23)-FIND("/",B1)-1)</f>
        <v>36</v>
      </c>
    </row>
    <row r="13" spans="1:3" ht="409.5" customHeight="1">
      <c r="A13" s="22" t="s">
        <v>52</v>
      </c>
      <c r="B13" s="19"/>
      <c r="C13" s="18" t="str">
        <f>LEFT(RIGHT(B1,2),1)</f>
        <v>B</v>
      </c>
    </row>
    <row r="14" spans="1:3" ht="390.75" customHeight="1">
      <c r="A14" s="22" t="s">
        <v>53</v>
      </c>
      <c r="B14" s="19"/>
      <c r="C14" s="18" t="str">
        <f>RIGHT(B1,1)</f>
        <v>4</v>
      </c>
    </row>
  </sheetData>
  <sheetProtection algorithmName="SHA-512" hashValue="Xa9zvI/oQNcFpNKaniHfjXVotgl1Tu/7EWKDQ35xG8KhS9NzjYDy6mw4BVfks733zVmQ5qFBqMg1VMgbLngpSg==" saltValue="NlxMFXWWyfFSZ6EvOWQCOw==" spinCount="100000" sheet="1" objects="1" scenarios="1"/>
  <pageMargins left="0.7" right="0.7" top="0.75" bottom="0.75" header="0.3" footer="0.3"/>
  <pageSetup paperSize="9" scale="6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sqref="A1:B1"/>
    </sheetView>
  </sheetViews>
  <sheetFormatPr defaultRowHeight="15"/>
  <cols>
    <col min="2" max="2" width="23.85546875" customWidth="1"/>
    <col min="5" max="5" width="37" customWidth="1"/>
    <col min="8" max="8" width="37.140625" customWidth="1"/>
    <col min="11" max="11" width="51.42578125" customWidth="1"/>
  </cols>
  <sheetData>
    <row r="1" spans="1:8">
      <c r="A1" s="25" t="s">
        <v>17</v>
      </c>
      <c r="B1" s="25"/>
      <c r="D1" s="25" t="s">
        <v>29</v>
      </c>
      <c r="E1" s="25"/>
      <c r="G1" s="25" t="s">
        <v>35</v>
      </c>
      <c r="H1" s="25"/>
    </row>
    <row r="2" spans="1:8">
      <c r="A2" t="s">
        <v>15</v>
      </c>
      <c r="B2" t="s">
        <v>16</v>
      </c>
      <c r="D2" t="s">
        <v>15</v>
      </c>
      <c r="E2" t="s">
        <v>16</v>
      </c>
      <c r="G2" t="s">
        <v>15</v>
      </c>
      <c r="H2" t="s">
        <v>16</v>
      </c>
    </row>
    <row r="3" spans="1:8">
      <c r="A3" s="5">
        <v>0</v>
      </c>
      <c r="B3" t="s">
        <v>36</v>
      </c>
      <c r="D3" s="5">
        <v>0</v>
      </c>
      <c r="E3" t="s">
        <v>36</v>
      </c>
      <c r="G3" s="5">
        <v>0</v>
      </c>
      <c r="H3" t="s">
        <v>36</v>
      </c>
    </row>
    <row r="4" spans="1:8">
      <c r="A4" s="5">
        <v>1</v>
      </c>
      <c r="B4" t="s">
        <v>9</v>
      </c>
      <c r="D4" t="s">
        <v>18</v>
      </c>
      <c r="E4" t="s">
        <v>24</v>
      </c>
      <c r="G4" s="4">
        <v>1</v>
      </c>
      <c r="H4" t="s">
        <v>30</v>
      </c>
    </row>
    <row r="5" spans="1:8">
      <c r="A5" s="5">
        <v>2</v>
      </c>
      <c r="B5" t="s">
        <v>10</v>
      </c>
      <c r="D5" t="s">
        <v>19</v>
      </c>
      <c r="E5" t="s">
        <v>25</v>
      </c>
      <c r="G5" s="4">
        <v>2</v>
      </c>
      <c r="H5" t="s">
        <v>31</v>
      </c>
    </row>
    <row r="6" spans="1:8">
      <c r="A6" s="5">
        <v>3</v>
      </c>
      <c r="B6" t="s">
        <v>11</v>
      </c>
      <c r="D6" t="s">
        <v>20</v>
      </c>
      <c r="E6" t="s">
        <v>26</v>
      </c>
      <c r="G6" s="4">
        <v>3</v>
      </c>
      <c r="H6" t="s">
        <v>32</v>
      </c>
    </row>
    <row r="7" spans="1:8">
      <c r="A7" s="5">
        <v>4</v>
      </c>
      <c r="B7" t="s">
        <v>12</v>
      </c>
      <c r="D7" t="s">
        <v>21</v>
      </c>
      <c r="E7" t="s">
        <v>50</v>
      </c>
      <c r="G7" s="4">
        <v>4</v>
      </c>
      <c r="H7" t="s">
        <v>33</v>
      </c>
    </row>
    <row r="8" spans="1:8">
      <c r="A8" s="5">
        <v>5</v>
      </c>
      <c r="B8" t="s">
        <v>13</v>
      </c>
      <c r="D8" t="s">
        <v>22</v>
      </c>
      <c r="E8" t="s">
        <v>27</v>
      </c>
      <c r="G8" s="4">
        <v>5</v>
      </c>
      <c r="H8" t="s">
        <v>34</v>
      </c>
    </row>
    <row r="9" spans="1:8">
      <c r="A9" s="5">
        <v>6</v>
      </c>
      <c r="B9" t="s">
        <v>14</v>
      </c>
      <c r="D9" t="s">
        <v>23</v>
      </c>
      <c r="E9" t="s">
        <v>28</v>
      </c>
    </row>
  </sheetData>
  <mergeCells count="3">
    <mergeCell ref="A1:B1"/>
    <mergeCell ref="D1:E1"/>
    <mergeCell ref="G1:H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70" zoomScaleNormal="70" workbookViewId="0">
      <selection sqref="A1:B1"/>
    </sheetView>
  </sheetViews>
  <sheetFormatPr defaultRowHeight="15"/>
  <cols>
    <col min="2" max="2" width="53.85546875" customWidth="1"/>
    <col min="3" max="3" width="110.5703125" customWidth="1"/>
    <col min="4" max="4" width="106.5703125" customWidth="1"/>
    <col min="5" max="5" width="66.7109375" customWidth="1"/>
    <col min="6" max="6" width="65.42578125" customWidth="1"/>
    <col min="7" max="7" width="65.140625" customWidth="1"/>
  </cols>
  <sheetData>
    <row r="1" spans="1:7">
      <c r="A1" s="25" t="s">
        <v>43</v>
      </c>
      <c r="B1" s="25"/>
      <c r="C1" s="25" t="s">
        <v>49</v>
      </c>
      <c r="D1" s="25"/>
      <c r="E1" s="25"/>
      <c r="F1" s="25"/>
      <c r="G1" s="25"/>
    </row>
    <row r="2" spans="1:7">
      <c r="A2" t="s">
        <v>15</v>
      </c>
      <c r="B2" t="s">
        <v>37</v>
      </c>
      <c r="C2" s="7" t="s">
        <v>44</v>
      </c>
      <c r="D2" s="8" t="s">
        <v>45</v>
      </c>
      <c r="E2" s="9" t="s">
        <v>46</v>
      </c>
      <c r="F2" s="16" t="s">
        <v>47</v>
      </c>
      <c r="G2" s="17" t="s">
        <v>48</v>
      </c>
    </row>
    <row r="3" spans="1:7" ht="342" customHeight="1">
      <c r="A3" t="s">
        <v>18</v>
      </c>
      <c r="C3" s="10"/>
      <c r="D3" s="11"/>
      <c r="E3" s="12"/>
      <c r="F3" s="10"/>
      <c r="G3" s="12"/>
    </row>
    <row r="4" spans="1:7" ht="409.5" customHeight="1">
      <c r="A4" t="s">
        <v>38</v>
      </c>
      <c r="C4" s="13"/>
      <c r="D4" s="14"/>
      <c r="E4" s="15"/>
      <c r="F4" s="13"/>
      <c r="G4" s="15"/>
    </row>
    <row r="5" spans="1:7" ht="409.5" customHeight="1">
      <c r="A5" t="s">
        <v>39</v>
      </c>
      <c r="C5" s="10"/>
      <c r="D5" s="11"/>
      <c r="E5" s="12"/>
      <c r="F5" s="10"/>
      <c r="G5" s="12"/>
    </row>
    <row r="6" spans="1:7" ht="360" customHeight="1">
      <c r="A6" t="s">
        <v>40</v>
      </c>
      <c r="C6" s="13"/>
      <c r="D6" s="14"/>
      <c r="E6" s="15"/>
      <c r="F6" s="13"/>
      <c r="G6" s="15"/>
    </row>
    <row r="7" spans="1:7" ht="409.5" customHeight="1">
      <c r="A7" t="s">
        <v>41</v>
      </c>
      <c r="C7" s="2"/>
      <c r="D7" s="6"/>
      <c r="E7" s="3"/>
      <c r="F7" s="2"/>
      <c r="G7" s="3"/>
    </row>
    <row r="8" spans="1:7" ht="376.5" customHeight="1">
      <c r="A8" t="s">
        <v>42</v>
      </c>
    </row>
  </sheetData>
  <mergeCells count="2">
    <mergeCell ref="C1:G1"/>
    <mergeCell ref="A1:B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view</vt:lpstr>
      <vt:lpstr>db</vt:lpstr>
      <vt:lpstr>img_cases</vt:lpstr>
      <vt:lpstr>idCase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Mercury</dc:creator>
  <cp:lastModifiedBy>v.pylypec</cp:lastModifiedBy>
  <dcterms:created xsi:type="dcterms:W3CDTF">2016-11-09T12:51:11Z</dcterms:created>
  <dcterms:modified xsi:type="dcterms:W3CDTF">2020-07-24T08:27:57Z</dcterms:modified>
</cp:coreProperties>
</file>